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M:\www\"/>
    </mc:Choice>
  </mc:AlternateContent>
  <xr:revisionPtr revIDLastSave="0" documentId="8_{80504D10-E8C9-441E-8A26-8BEC18D6A3B1}" xr6:coauthVersionLast="44" xr6:coauthVersionMax="44" xr10:uidLastSave="{00000000-0000-0000-0000-000000000000}"/>
  <bookViews>
    <workbookView xWindow="-120" yWindow="-120" windowWidth="29040" windowHeight="15840" activeTab="1" xr2:uid="{00000000-000D-0000-FFFF-FFFF00000000}"/>
  </bookViews>
  <sheets>
    <sheet name="PERT" sheetId="1" r:id="rId1"/>
    <sheet name="One Big Beta" sheetId="3" r:id="rId2"/>
    <sheet name="Simulation" sheetId="5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4" i="3" l="1"/>
  <c r="K11" i="1" l="1"/>
  <c r="B11" i="5"/>
  <c r="C6" i="5" l="1"/>
  <c r="D6" i="5"/>
  <c r="D8" i="5" s="1"/>
  <c r="E6" i="5"/>
  <c r="F6" i="5"/>
  <c r="F9" i="5" s="1"/>
  <c r="G6" i="5"/>
  <c r="H6" i="5"/>
  <c r="H8" i="5" s="1"/>
  <c r="I6" i="5"/>
  <c r="J6" i="5"/>
  <c r="J9" i="5" s="1"/>
  <c r="K6" i="5"/>
  <c r="C7" i="5"/>
  <c r="D7" i="5"/>
  <c r="E7" i="5"/>
  <c r="E8" i="5" s="1"/>
  <c r="F7" i="5"/>
  <c r="G7" i="5"/>
  <c r="H7" i="5"/>
  <c r="I7" i="5"/>
  <c r="I8" i="5" s="1"/>
  <c r="I11" i="5" s="1"/>
  <c r="J7" i="5"/>
  <c r="K7" i="5"/>
  <c r="F8" i="5"/>
  <c r="F11" i="5" s="1"/>
  <c r="J8" i="5"/>
  <c r="J11" i="5" s="1"/>
  <c r="I9" i="5"/>
  <c r="E9" i="5" l="1"/>
  <c r="E11" i="5" s="1"/>
  <c r="N11" i="5" s="1"/>
  <c r="K8" i="5"/>
  <c r="G8" i="5"/>
  <c r="G11" i="5" s="1"/>
  <c r="C8" i="5"/>
  <c r="H9" i="5"/>
  <c r="H11" i="5" s="1"/>
  <c r="D9" i="5"/>
  <c r="D11" i="5" s="1"/>
  <c r="M11" i="5" s="1"/>
  <c r="K9" i="5"/>
  <c r="G9" i="5"/>
  <c r="C9" i="5"/>
  <c r="C11" i="5" l="1"/>
  <c r="K11" i="5"/>
  <c r="O11" i="5" s="1"/>
  <c r="B7" i="5"/>
  <c r="B9" i="5" s="1"/>
  <c r="B6" i="5"/>
  <c r="G17" i="1"/>
  <c r="P11" i="5" l="1"/>
  <c r="Q11" i="5"/>
  <c r="B8" i="5"/>
  <c r="B13" i="3"/>
  <c r="B16" i="3" s="1"/>
  <c r="B15" i="3" l="1"/>
  <c r="R11" i="5" l="1"/>
  <c r="J4" i="3"/>
  <c r="J8" i="3"/>
  <c r="J12" i="3"/>
  <c r="J16" i="3"/>
  <c r="J20" i="3"/>
  <c r="J24" i="3"/>
  <c r="J28" i="3"/>
  <c r="J32" i="3"/>
  <c r="G11" i="3"/>
  <c r="J33" i="3"/>
  <c r="J6" i="3"/>
  <c r="J10" i="3"/>
  <c r="J14" i="3"/>
  <c r="J18" i="3"/>
  <c r="J22" i="3"/>
  <c r="J26" i="3"/>
  <c r="J30" i="3"/>
  <c r="J3" i="3"/>
  <c r="J7" i="3"/>
  <c r="J11" i="3"/>
  <c r="J15" i="3"/>
  <c r="J19" i="3"/>
  <c r="J23" i="3"/>
  <c r="J27" i="3"/>
  <c r="J31" i="3"/>
  <c r="G12" i="3"/>
  <c r="J5" i="3"/>
  <c r="J9" i="3"/>
  <c r="J13" i="3"/>
  <c r="J17" i="3"/>
  <c r="J21" i="3"/>
  <c r="J25" i="3"/>
  <c r="J29" i="3"/>
  <c r="G10" i="3"/>
  <c r="J2" i="3"/>
  <c r="H5" i="1"/>
  <c r="H6" i="1"/>
  <c r="H7" i="1"/>
  <c r="H8" i="1"/>
  <c r="H9" i="1"/>
  <c r="H10" i="1"/>
  <c r="H11" i="1"/>
  <c r="H12" i="1"/>
  <c r="H13" i="1"/>
  <c r="H4" i="1"/>
  <c r="G6" i="1"/>
  <c r="G7" i="1"/>
  <c r="G8" i="1"/>
  <c r="G9" i="1"/>
  <c r="G10" i="1"/>
  <c r="G11" i="1"/>
  <c r="G12" i="1"/>
  <c r="G13" i="1"/>
  <c r="G5" i="1"/>
  <c r="G4" i="1"/>
  <c r="K7" i="1" l="1"/>
  <c r="K6" i="1"/>
  <c r="K8" i="1"/>
  <c r="K4" i="1"/>
  <c r="K5" i="1"/>
  <c r="G15" i="1" l="1"/>
  <c r="G16" i="1"/>
</calcChain>
</file>

<file path=xl/sharedStrings.xml><?xml version="1.0" encoding="utf-8"?>
<sst xmlns="http://schemas.openxmlformats.org/spreadsheetml/2006/main" count="108" uniqueCount="53">
  <si>
    <t>Act</t>
  </si>
  <si>
    <t>I.P.</t>
  </si>
  <si>
    <t>a (opt)</t>
  </si>
  <si>
    <t>m (most)</t>
  </si>
  <si>
    <t>b (pess)</t>
  </si>
  <si>
    <t>Mean</t>
  </si>
  <si>
    <t>SD</t>
  </si>
  <si>
    <t>A</t>
  </si>
  <si>
    <t>--</t>
  </si>
  <si>
    <t>B</t>
  </si>
  <si>
    <t>C</t>
  </si>
  <si>
    <t>D</t>
  </si>
  <si>
    <t>E</t>
  </si>
  <si>
    <t>F</t>
  </si>
  <si>
    <t>G</t>
  </si>
  <si>
    <t>H</t>
  </si>
  <si>
    <t>I</t>
  </si>
  <si>
    <t>E,F</t>
  </si>
  <si>
    <t>J</t>
  </si>
  <si>
    <t>G,I</t>
  </si>
  <si>
    <t>AC</t>
  </si>
  <si>
    <t>ADH</t>
  </si>
  <si>
    <t>AEIJ</t>
  </si>
  <si>
    <t>BFIJ</t>
  </si>
  <si>
    <t>BGJ</t>
  </si>
  <si>
    <t>P(20 or less)</t>
  </si>
  <si>
    <t>P(30 or more)</t>
  </si>
  <si>
    <t>99% Certain</t>
  </si>
  <si>
    <t>mean</t>
  </si>
  <si>
    <t>sd</t>
  </si>
  <si>
    <t>What if the project completion time T follows a Beta distribution with:</t>
  </si>
  <si>
    <t>a</t>
  </si>
  <si>
    <t>m</t>
  </si>
  <si>
    <t>b</t>
  </si>
  <si>
    <t>μ</t>
  </si>
  <si>
    <t>σ</t>
  </si>
  <si>
    <t>α</t>
  </si>
  <si>
    <t>β</t>
  </si>
  <si>
    <t>Time</t>
  </si>
  <si>
    <t>Prob</t>
  </si>
  <si>
    <t>Max</t>
  </si>
  <si>
    <t>Average</t>
  </si>
  <si>
    <t>P(20-)</t>
  </si>
  <si>
    <t>P(30+)</t>
  </si>
  <si>
    <t>99% Certain?</t>
  </si>
  <si>
    <t>Paths</t>
  </si>
  <si>
    <t>Beta Distributed</t>
  </si>
  <si>
    <t>Simulated, activities Beta distributed.</t>
  </si>
  <si>
    <t>&lt;-- Should this be 24 or 26?</t>
  </si>
  <si>
    <t>&lt;-- This is too big.  Divide in half?</t>
  </si>
  <si>
    <t>This is the original PERT model we did in class…</t>
  </si>
  <si>
    <t>Only uses CP.  X</t>
  </si>
  <si>
    <t>Assume Normally distributed. 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</si>
</sst>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46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2" fontId="1" fillId="0" borderId="4" xfId="0" applyNumberFormat="1" applyFont="1" applyBorder="1" applyAlignment="1">
      <alignment vertical="center" wrapText="1"/>
    </xf>
    <xf numFmtId="2" fontId="1" fillId="3" borderId="4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164" fontId="0" fillId="0" borderId="0" xfId="0" applyNumberFormat="1"/>
    <xf numFmtId="0" fontId="0" fillId="0" borderId="0" xfId="0" applyFill="1"/>
    <xf numFmtId="2" fontId="0" fillId="0" borderId="5" xfId="0" applyNumberFormat="1" applyBorder="1"/>
    <xf numFmtId="2" fontId="0" fillId="2" borderId="5" xfId="0" applyNumberFormat="1" applyFill="1" applyBorder="1"/>
    <xf numFmtId="0" fontId="4" fillId="0" borderId="0" xfId="0" applyFont="1"/>
    <xf numFmtId="2" fontId="0" fillId="0" borderId="5" xfId="0" applyNumberFormat="1" applyFont="1" applyBorder="1"/>
    <xf numFmtId="9" fontId="0" fillId="0" borderId="0" xfId="1" applyFont="1"/>
    <xf numFmtId="2" fontId="0" fillId="0" borderId="0" xfId="0" applyNumberFormat="1" applyFill="1" applyBorder="1"/>
    <xf numFmtId="0" fontId="1" fillId="0" borderId="5" xfId="0" applyFont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4" fillId="0" borderId="5" xfId="0" applyFont="1" applyBorder="1"/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5" fillId="0" borderId="5" xfId="0" applyFont="1" applyBorder="1"/>
    <xf numFmtId="164" fontId="0" fillId="0" borderId="5" xfId="0" applyNumberFormat="1" applyBorder="1"/>
    <xf numFmtId="164" fontId="0" fillId="0" borderId="5" xfId="0" applyNumberFormat="1" applyFont="1" applyBorder="1"/>
    <xf numFmtId="0" fontId="5" fillId="0" borderId="0" xfId="0" applyFont="1"/>
    <xf numFmtId="0" fontId="5" fillId="0" borderId="0" xfId="0" applyFont="1" applyFill="1"/>
    <xf numFmtId="0" fontId="6" fillId="0" borderId="5" xfId="0" applyFont="1" applyFill="1" applyBorder="1" applyAlignment="1">
      <alignment vertical="center" wrapText="1"/>
    </xf>
    <xf numFmtId="0" fontId="0" fillId="0" borderId="5" xfId="0" applyBorder="1"/>
    <xf numFmtId="164" fontId="7" fillId="0" borderId="0" xfId="0" applyNumberFormat="1" applyFont="1"/>
    <xf numFmtId="9" fontId="3" fillId="4" borderId="5" xfId="1" applyNumberFormat="1" applyFont="1" applyFill="1" applyBorder="1" applyAlignment="1">
      <alignment vertical="center" wrapText="1"/>
    </xf>
    <xf numFmtId="9" fontId="3" fillId="4" borderId="5" xfId="1" applyFont="1" applyFill="1" applyBorder="1"/>
    <xf numFmtId="1" fontId="3" fillId="4" borderId="5" xfId="0" applyNumberFormat="1" applyFont="1" applyFill="1" applyBorder="1"/>
    <xf numFmtId="164" fontId="0" fillId="0" borderId="0" xfId="0" applyNumberFormat="1" applyBorder="1"/>
    <xf numFmtId="9" fontId="0" fillId="4" borderId="5" xfId="1" applyFont="1" applyFill="1" applyBorder="1"/>
    <xf numFmtId="164" fontId="0" fillId="4" borderId="5" xfId="0" applyNumberFormat="1" applyFill="1" applyBorder="1"/>
    <xf numFmtId="9" fontId="5" fillId="4" borderId="5" xfId="1" applyFont="1" applyFill="1" applyBorder="1"/>
    <xf numFmtId="164" fontId="5" fillId="4" borderId="5" xfId="0" applyNumberFormat="1" applyFont="1" applyFill="1" applyBorder="1"/>
    <xf numFmtId="2" fontId="0" fillId="0" borderId="5" xfId="0" applyNumberFormat="1" applyFill="1" applyBorder="1"/>
    <xf numFmtId="0" fontId="0" fillId="5" borderId="5" xfId="0" applyFill="1" applyBorder="1"/>
    <xf numFmtId="164" fontId="0" fillId="5" borderId="5" xfId="0" applyNumberFormat="1" applyFill="1" applyBorder="1"/>
    <xf numFmtId="164" fontId="5" fillId="5" borderId="5" xfId="0" applyNumberFormat="1" applyFont="1" applyFill="1" applyBorder="1"/>
    <xf numFmtId="0" fontId="8" fillId="0" borderId="0" xfId="0" applyFont="1"/>
    <xf numFmtId="0" fontId="8" fillId="0" borderId="0" xfId="0" applyFont="1" applyFill="1" applyBorder="1"/>
    <xf numFmtId="2" fontId="0" fillId="5" borderId="5" xfId="0" applyNumberFormat="1" applyFill="1" applyBorder="1"/>
    <xf numFmtId="0" fontId="8" fillId="0" borderId="0" xfId="0" applyFont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Is</a:t>
            </a:r>
            <a:r>
              <a:rPr lang="en-US" baseline="0"/>
              <a:t> this a realistic picture of what completion time distribution actually looks like?</a:t>
            </a:r>
          </a:p>
          <a:p>
            <a:pPr>
              <a:defRPr/>
            </a:pP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'One Big Beta'!$I$2:$I$33</c:f>
              <c:numCache>
                <c:formatCode>General</c:formatCode>
                <c:ptCount val="32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</c:numCache>
            </c:numRef>
          </c:xVal>
          <c:yVal>
            <c:numRef>
              <c:f>'One Big Beta'!$J$2:$J$33</c:f>
              <c:numCache>
                <c:formatCode>0%</c:formatCode>
                <c:ptCount val="32"/>
                <c:pt idx="0">
                  <c:v>0</c:v>
                </c:pt>
                <c:pt idx="1">
                  <c:v>1.7483642649959948E-2</c:v>
                </c:pt>
                <c:pt idx="2">
                  <c:v>3.4437727109999698E-2</c:v>
                </c:pt>
                <c:pt idx="3">
                  <c:v>4.8430436541781655E-2</c:v>
                </c:pt>
                <c:pt idx="4">
                  <c:v>5.9162759756373327E-2</c:v>
                </c:pt>
                <c:pt idx="5">
                  <c:v>6.6742865177303781E-2</c:v>
                </c:pt>
                <c:pt idx="6">
                  <c:v>7.1437255969442767E-2</c:v>
                </c:pt>
                <c:pt idx="7">
                  <c:v>7.3581525565324657E-2</c:v>
                </c:pt>
                <c:pt idx="8">
                  <c:v>7.3538162723620112E-2</c:v>
                </c:pt>
                <c:pt idx="9">
                  <c:v>7.1673388274266794E-2</c:v>
                </c:pt>
                <c:pt idx="10">
                  <c:v>6.8343247353417041E-2</c:v>
                </c:pt>
                <c:pt idx="11">
                  <c:v>6.388480248543453E-2</c:v>
                </c:pt>
                <c:pt idx="12">
                  <c:v>5.861041031325754E-2</c:v>
                </c:pt>
                <c:pt idx="13">
                  <c:v>5.2804002893172219E-2</c:v>
                </c:pt>
                <c:pt idx="14">
                  <c:v>4.6718752237143515E-2</c:v>
                </c:pt>
                <c:pt idx="15">
                  <c:v>4.0575739364310047E-2</c:v>
                </c:pt>
                <c:pt idx="16">
                  <c:v>3.4563386573691249E-2</c:v>
                </c:pt>
                <c:pt idx="17">
                  <c:v>2.8837494083667772E-2</c:v>
                </c:pt>
                <c:pt idx="18">
                  <c:v>2.3521774201038508E-2</c:v>
                </c:pt>
                <c:pt idx="19">
                  <c:v>1.8708810659712014E-2</c:v>
                </c:pt>
                <c:pt idx="20">
                  <c:v>1.4461394852443901E-2</c:v>
                </c:pt>
                <c:pt idx="21">
                  <c:v>1.0814208584988716E-2</c:v>
                </c:pt>
                <c:pt idx="22">
                  <c:v>7.7758374032195531E-3</c:v>
                </c:pt>
                <c:pt idx="23">
                  <c:v>5.3311114257849554E-3</c:v>
                </c:pt>
                <c:pt idx="24">
                  <c:v>3.4437836709474458E-3</c:v>
                </c:pt>
                <c:pt idx="25">
                  <c:v>2.0595710586939881E-3</c:v>
                </c:pt>
                <c:pt idx="26">
                  <c:v>1.1096035102768781E-3</c:v>
                </c:pt>
                <c:pt idx="27">
                  <c:v>5.1435715297810524E-4</c:v>
                </c:pt>
                <c:pt idx="28">
                  <c:v>1.8819989547637017E-4</c:v>
                </c:pt>
                <c:pt idx="29">
                  <c:v>4.4780170077627866E-5</c:v>
                </c:pt>
                <c:pt idx="30">
                  <c:v>3.7329325572835834E-6</c:v>
                </c:pt>
                <c:pt idx="3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E44-4605-9BB3-8232F1A268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7287864"/>
        <c:axId val="399432480"/>
      </c:scatterChart>
      <c:valAx>
        <c:axId val="317287864"/>
        <c:scaling>
          <c:orientation val="minMax"/>
          <c:max val="48"/>
          <c:min val="16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9432480"/>
        <c:crosses val="autoZero"/>
        <c:crossBetween val="midCat"/>
      </c:valAx>
      <c:valAx>
        <c:axId val="399432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72878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170794</xdr:colOff>
      <xdr:row>1</xdr:row>
      <xdr:rowOff>21022</xdr:rowOff>
    </xdr:from>
    <xdr:to>
      <xdr:col>17</xdr:col>
      <xdr:colOff>466397</xdr:colOff>
      <xdr:row>15</xdr:row>
      <xdr:rowOff>97222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82C6B8B-255D-4AE0-8BD9-95A196CE6A0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17"/>
  <sheetViews>
    <sheetView zoomScale="190" zoomScaleNormal="190" workbookViewId="0">
      <selection activeCell="J13" sqref="J13"/>
    </sheetView>
  </sheetViews>
  <sheetFormatPr defaultRowHeight="15" x14ac:dyDescent="0.25"/>
  <cols>
    <col min="6" max="6" width="13.85546875" bestFit="1" customWidth="1"/>
    <col min="7" max="7" width="10.7109375" bestFit="1" customWidth="1"/>
  </cols>
  <sheetData>
    <row r="1" spans="2:13" x14ac:dyDescent="0.25">
      <c r="B1" s="42" t="s">
        <v>50</v>
      </c>
    </row>
    <row r="2" spans="2:13" ht="15.75" thickBot="1" x14ac:dyDescent="0.3"/>
    <row r="3" spans="2:13" ht="16.5" thickBot="1" x14ac:dyDescent="0.3">
      <c r="B3" s="1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J3" s="7" t="s">
        <v>45</v>
      </c>
      <c r="K3" s="16" t="s">
        <v>5</v>
      </c>
      <c r="L3" s="7"/>
      <c r="M3" s="7"/>
    </row>
    <row r="4" spans="2:13" ht="16.5" thickBot="1" x14ac:dyDescent="0.3">
      <c r="B4" s="3" t="s">
        <v>7</v>
      </c>
      <c r="C4" s="4" t="s">
        <v>8</v>
      </c>
      <c r="D4" s="4">
        <v>4</v>
      </c>
      <c r="E4" s="4">
        <v>7</v>
      </c>
      <c r="F4" s="4">
        <v>16</v>
      </c>
      <c r="G4" s="5">
        <f>(D4+4*E4+F4)/6</f>
        <v>8</v>
      </c>
      <c r="H4" s="5">
        <f>(F4-D4)/6</f>
        <v>2</v>
      </c>
      <c r="J4" t="s">
        <v>20</v>
      </c>
      <c r="K4" s="10">
        <f>G4+G6</f>
        <v>20.666666666666664</v>
      </c>
      <c r="L4" s="15"/>
      <c r="M4" s="15"/>
    </row>
    <row r="5" spans="2:13" ht="16.5" thickBot="1" x14ac:dyDescent="0.3">
      <c r="B5" s="3" t="s">
        <v>9</v>
      </c>
      <c r="C5" s="4" t="s">
        <v>8</v>
      </c>
      <c r="D5" s="4">
        <v>4</v>
      </c>
      <c r="E5" s="4">
        <v>5</v>
      </c>
      <c r="F5" s="4">
        <v>10</v>
      </c>
      <c r="G5" s="5">
        <f>(D5+4*E5+F5)/6</f>
        <v>5.666666666666667</v>
      </c>
      <c r="H5" s="6">
        <f t="shared" ref="H5:H13" si="0">(F5-D5)/6</f>
        <v>1</v>
      </c>
      <c r="J5" t="s">
        <v>21</v>
      </c>
      <c r="K5" s="10">
        <f>G4+G7+G11</f>
        <v>25.333333333333329</v>
      </c>
      <c r="L5" s="15"/>
      <c r="M5" s="15"/>
    </row>
    <row r="6" spans="2:13" ht="16.5" thickBot="1" x14ac:dyDescent="0.3">
      <c r="B6" s="3" t="s">
        <v>10</v>
      </c>
      <c r="C6" s="4" t="s">
        <v>7</v>
      </c>
      <c r="D6" s="4">
        <v>8</v>
      </c>
      <c r="E6" s="4">
        <v>12</v>
      </c>
      <c r="F6" s="4">
        <v>20</v>
      </c>
      <c r="G6" s="5">
        <f t="shared" ref="G6:G13" si="1">(D6+4*E6+F6)/6</f>
        <v>12.666666666666666</v>
      </c>
      <c r="H6" s="5">
        <f t="shared" si="0"/>
        <v>2</v>
      </c>
      <c r="J6" t="s">
        <v>22</v>
      </c>
      <c r="K6" s="10">
        <f>G4+G8+G12+G13</f>
        <v>24.666666666666668</v>
      </c>
      <c r="L6" s="15"/>
      <c r="M6" s="15"/>
    </row>
    <row r="7" spans="2:13" ht="16.5" thickBot="1" x14ac:dyDescent="0.3">
      <c r="B7" s="3" t="s">
        <v>11</v>
      </c>
      <c r="C7" s="4" t="s">
        <v>7</v>
      </c>
      <c r="D7" s="4">
        <v>5</v>
      </c>
      <c r="E7" s="4">
        <v>8</v>
      </c>
      <c r="F7" s="4">
        <v>12</v>
      </c>
      <c r="G7" s="5">
        <f t="shared" si="1"/>
        <v>8.1666666666666661</v>
      </c>
      <c r="H7" s="5">
        <f t="shared" si="0"/>
        <v>1.1666666666666667</v>
      </c>
      <c r="J7" s="9" t="s">
        <v>23</v>
      </c>
      <c r="K7" s="38">
        <f>G5+G9+G12+G13</f>
        <v>26</v>
      </c>
      <c r="L7" s="15"/>
      <c r="M7" s="15"/>
    </row>
    <row r="8" spans="2:13" ht="16.5" thickBot="1" x14ac:dyDescent="0.3">
      <c r="B8" s="3" t="s">
        <v>12</v>
      </c>
      <c r="C8" s="4" t="s">
        <v>7</v>
      </c>
      <c r="D8" s="4">
        <v>1</v>
      </c>
      <c r="E8" s="4">
        <v>2</v>
      </c>
      <c r="F8" s="4">
        <v>5</v>
      </c>
      <c r="G8" s="5">
        <f t="shared" si="1"/>
        <v>2.3333333333333335</v>
      </c>
      <c r="H8" s="5">
        <f t="shared" si="0"/>
        <v>0.66666666666666663</v>
      </c>
      <c r="J8" t="s">
        <v>24</v>
      </c>
      <c r="K8" s="10">
        <f>G5+G10+G13</f>
        <v>24.5</v>
      </c>
      <c r="L8" s="15"/>
      <c r="M8" s="15"/>
    </row>
    <row r="9" spans="2:13" ht="16.5" thickBot="1" x14ac:dyDescent="0.3">
      <c r="B9" s="3" t="s">
        <v>13</v>
      </c>
      <c r="C9" s="4" t="s">
        <v>9</v>
      </c>
      <c r="D9" s="4">
        <v>3</v>
      </c>
      <c r="E9" s="4">
        <v>5</v>
      </c>
      <c r="F9" s="4">
        <v>13</v>
      </c>
      <c r="G9" s="5">
        <f t="shared" si="1"/>
        <v>6</v>
      </c>
      <c r="H9" s="6">
        <f t="shared" si="0"/>
        <v>1.6666666666666667</v>
      </c>
    </row>
    <row r="10" spans="2:13" ht="16.5" thickBot="1" x14ac:dyDescent="0.3">
      <c r="B10" s="17" t="s">
        <v>14</v>
      </c>
      <c r="C10" s="4" t="s">
        <v>9</v>
      </c>
      <c r="D10" s="4">
        <v>6</v>
      </c>
      <c r="E10" s="4">
        <v>9</v>
      </c>
      <c r="F10" s="4">
        <v>24</v>
      </c>
      <c r="G10" s="5">
        <f t="shared" si="1"/>
        <v>11</v>
      </c>
      <c r="H10" s="5">
        <f t="shared" si="0"/>
        <v>3</v>
      </c>
      <c r="J10" t="s">
        <v>28</v>
      </c>
      <c r="K10" s="39">
        <v>26</v>
      </c>
    </row>
    <row r="11" spans="2:13" ht="16.5" thickBot="1" x14ac:dyDescent="0.3">
      <c r="B11" s="3" t="s">
        <v>15</v>
      </c>
      <c r="C11" s="4" t="s">
        <v>11</v>
      </c>
      <c r="D11" s="4">
        <v>7</v>
      </c>
      <c r="E11" s="4">
        <v>9</v>
      </c>
      <c r="F11" s="4">
        <v>12</v>
      </c>
      <c r="G11" s="5">
        <f t="shared" si="1"/>
        <v>9.1666666666666661</v>
      </c>
      <c r="H11" s="5">
        <f t="shared" si="0"/>
        <v>0.83333333333333337</v>
      </c>
      <c r="J11" t="s">
        <v>29</v>
      </c>
      <c r="K11" s="40">
        <f>SQRT(H5^2+H9^2+H12^2+H13^2)</f>
        <v>2.5927248643506742</v>
      </c>
    </row>
    <row r="12" spans="2:13" ht="16.5" thickBot="1" x14ac:dyDescent="0.3">
      <c r="B12" s="3" t="s">
        <v>16</v>
      </c>
      <c r="C12" s="4" t="s">
        <v>17</v>
      </c>
      <c r="D12" s="4">
        <v>5</v>
      </c>
      <c r="E12" s="4">
        <v>6</v>
      </c>
      <c r="F12" s="4">
        <v>10</v>
      </c>
      <c r="G12" s="5">
        <f t="shared" si="1"/>
        <v>6.5</v>
      </c>
      <c r="H12" s="6">
        <f t="shared" si="0"/>
        <v>0.83333333333333337</v>
      </c>
    </row>
    <row r="13" spans="2:13" ht="16.5" thickBot="1" x14ac:dyDescent="0.3">
      <c r="B13" s="3" t="s">
        <v>18</v>
      </c>
      <c r="C13" s="4" t="s">
        <v>19</v>
      </c>
      <c r="D13" s="4">
        <v>5</v>
      </c>
      <c r="E13" s="4">
        <v>7</v>
      </c>
      <c r="F13" s="4">
        <v>14</v>
      </c>
      <c r="G13" s="5">
        <f t="shared" si="1"/>
        <v>7.833333333333333</v>
      </c>
      <c r="H13" s="6">
        <f t="shared" si="0"/>
        <v>1.5</v>
      </c>
      <c r="J13" s="42" t="s">
        <v>51</v>
      </c>
      <c r="K13" s="42"/>
    </row>
    <row r="14" spans="2:13" x14ac:dyDescent="0.25">
      <c r="J14" s="42" t="s">
        <v>52</v>
      </c>
    </row>
    <row r="15" spans="2:13" ht="15.75" x14ac:dyDescent="0.25">
      <c r="C15" s="7"/>
      <c r="F15" t="s">
        <v>25</v>
      </c>
      <c r="G15" s="30">
        <f>NORMDIST(20,K10,K11,TRUE)</f>
        <v>1.0329263935476294E-2</v>
      </c>
    </row>
    <row r="16" spans="2:13" x14ac:dyDescent="0.25">
      <c r="F16" t="s">
        <v>26</v>
      </c>
      <c r="G16" s="31">
        <f>1-NORMDIST(30,K10,K11,TRUE)</f>
        <v>6.1442272163040768E-2</v>
      </c>
    </row>
    <row r="17" spans="6:7" x14ac:dyDescent="0.25">
      <c r="F17" t="s">
        <v>27</v>
      </c>
      <c r="G17" s="32">
        <f>NORMINV(0.99,26,2.6)</f>
        <v>32.048504472506188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3"/>
  <sheetViews>
    <sheetView tabSelected="1" zoomScale="145" zoomScaleNormal="145" workbookViewId="0">
      <selection activeCell="B15" sqref="B15"/>
    </sheetView>
  </sheetViews>
  <sheetFormatPr defaultRowHeight="15" x14ac:dyDescent="0.25"/>
  <cols>
    <col min="6" max="6" width="13.140625" bestFit="1" customWidth="1"/>
    <col min="7" max="7" width="7.28515625" customWidth="1"/>
  </cols>
  <sheetData>
    <row r="1" spans="1:10" x14ac:dyDescent="0.25">
      <c r="B1" t="s">
        <v>2</v>
      </c>
      <c r="C1" t="s">
        <v>3</v>
      </c>
      <c r="D1" t="s">
        <v>4</v>
      </c>
      <c r="E1" t="s">
        <v>5</v>
      </c>
      <c r="I1" t="s">
        <v>38</v>
      </c>
      <c r="J1" t="s">
        <v>39</v>
      </c>
    </row>
    <row r="2" spans="1:10" x14ac:dyDescent="0.25">
      <c r="A2" t="s">
        <v>20</v>
      </c>
      <c r="B2" s="10">
        <v>12</v>
      </c>
      <c r="C2" s="10">
        <v>19</v>
      </c>
      <c r="D2" s="10">
        <v>36</v>
      </c>
      <c r="E2" s="10">
        <v>20.666666666666664</v>
      </c>
      <c r="I2">
        <v>17</v>
      </c>
      <c r="J2" s="14">
        <f>_xlfn.BETA.DIST(I2,$B$15,$B$16,FALSE,$B$10,$B$12)</f>
        <v>0</v>
      </c>
    </row>
    <row r="3" spans="1:10" x14ac:dyDescent="0.25">
      <c r="A3" t="s">
        <v>21</v>
      </c>
      <c r="B3" s="10">
        <v>16</v>
      </c>
      <c r="C3" s="11">
        <v>24</v>
      </c>
      <c r="D3" s="10">
        <v>40</v>
      </c>
      <c r="E3" s="10">
        <v>25.333333333333329</v>
      </c>
      <c r="I3">
        <v>18</v>
      </c>
      <c r="J3" s="14">
        <f t="shared" ref="J3:J33" si="0">_xlfn.BETA.DIST(I3,$B$15,$B$16,FALSE,$B$10,$B$12)</f>
        <v>1.7483642649959948E-2</v>
      </c>
    </row>
    <row r="4" spans="1:10" x14ac:dyDescent="0.25">
      <c r="A4" t="s">
        <v>22</v>
      </c>
      <c r="B4" s="10">
        <v>15</v>
      </c>
      <c r="C4" s="10">
        <v>22</v>
      </c>
      <c r="D4" s="10">
        <v>45</v>
      </c>
      <c r="E4" s="10">
        <v>24.666666666666668</v>
      </c>
      <c r="H4" s="12"/>
      <c r="I4">
        <v>19</v>
      </c>
      <c r="J4" s="14">
        <f t="shared" si="0"/>
        <v>3.4437727109999698E-2</v>
      </c>
    </row>
    <row r="5" spans="1:10" x14ac:dyDescent="0.25">
      <c r="A5" t="s">
        <v>23</v>
      </c>
      <c r="B5" s="11">
        <v>17</v>
      </c>
      <c r="C5" s="10">
        <v>23</v>
      </c>
      <c r="D5" s="10">
        <v>47</v>
      </c>
      <c r="E5" s="11">
        <v>26</v>
      </c>
      <c r="H5" s="12"/>
      <c r="I5">
        <v>20</v>
      </c>
      <c r="J5" s="14">
        <f t="shared" si="0"/>
        <v>4.8430436541781655E-2</v>
      </c>
    </row>
    <row r="6" spans="1:10" x14ac:dyDescent="0.25">
      <c r="A6" t="s">
        <v>24</v>
      </c>
      <c r="B6" s="10">
        <v>15</v>
      </c>
      <c r="C6" s="10">
        <v>21</v>
      </c>
      <c r="D6" s="11">
        <v>48</v>
      </c>
      <c r="E6" s="10">
        <v>24.5</v>
      </c>
      <c r="I6">
        <v>21</v>
      </c>
      <c r="J6" s="14">
        <f t="shared" si="0"/>
        <v>5.9162759756373327E-2</v>
      </c>
    </row>
    <row r="7" spans="1:10" x14ac:dyDescent="0.25">
      <c r="I7">
        <v>22</v>
      </c>
      <c r="J7" s="14">
        <f t="shared" si="0"/>
        <v>6.6742865177303781E-2</v>
      </c>
    </row>
    <row r="8" spans="1:10" x14ac:dyDescent="0.25">
      <c r="A8" t="s">
        <v>30</v>
      </c>
      <c r="I8">
        <v>23</v>
      </c>
      <c r="J8" s="14">
        <f t="shared" si="0"/>
        <v>7.1437255969442767E-2</v>
      </c>
    </row>
    <row r="9" spans="1:10" x14ac:dyDescent="0.25">
      <c r="I9">
        <v>24</v>
      </c>
      <c r="J9" s="14">
        <f t="shared" si="0"/>
        <v>7.3581525565324657E-2</v>
      </c>
    </row>
    <row r="10" spans="1:10" x14ac:dyDescent="0.25">
      <c r="A10" t="s">
        <v>31</v>
      </c>
      <c r="B10" s="28">
        <v>17</v>
      </c>
      <c r="F10" t="s">
        <v>25</v>
      </c>
      <c r="G10" s="34">
        <f>_xlfn.BETA.DIST(20,B15,B16,TRUE,B10,B12)</f>
        <v>7.6303413590782063E-2</v>
      </c>
      <c r="I10">
        <v>25</v>
      </c>
      <c r="J10" s="14">
        <f t="shared" si="0"/>
        <v>7.3538162723620112E-2</v>
      </c>
    </row>
    <row r="11" spans="1:10" x14ac:dyDescent="0.25">
      <c r="A11" t="s">
        <v>32</v>
      </c>
      <c r="B11" s="28">
        <v>24</v>
      </c>
      <c r="C11" s="45" t="s">
        <v>48</v>
      </c>
      <c r="F11" t="s">
        <v>26</v>
      </c>
      <c r="G11" s="34">
        <f>1-_xlfn.BETA.DIST(30,B15,B16,TRUE,B10,B12)</f>
        <v>0.26457541514260952</v>
      </c>
      <c r="I11">
        <v>26</v>
      </c>
      <c r="J11" s="14">
        <f t="shared" si="0"/>
        <v>7.1673388274266794E-2</v>
      </c>
    </row>
    <row r="12" spans="1:10" x14ac:dyDescent="0.25">
      <c r="A12" t="s">
        <v>33</v>
      </c>
      <c r="B12" s="28">
        <v>48</v>
      </c>
      <c r="F12" t="s">
        <v>27</v>
      </c>
      <c r="G12" s="35">
        <f>_xlfn.BETA.INV(99%,$B$15,$B$16,$B$10,$B$12)</f>
        <v>39.971979631313005</v>
      </c>
      <c r="I12">
        <v>27</v>
      </c>
      <c r="J12" s="14">
        <f t="shared" si="0"/>
        <v>6.8343247353417041E-2</v>
      </c>
    </row>
    <row r="13" spans="1:10" x14ac:dyDescent="0.25">
      <c r="A13" s="12" t="s">
        <v>34</v>
      </c>
      <c r="B13" s="44">
        <f>(B10+4*B11+B12)/6</f>
        <v>26.833333333333332</v>
      </c>
      <c r="G13" s="33"/>
      <c r="I13">
        <v>28</v>
      </c>
      <c r="J13" s="14">
        <f t="shared" si="0"/>
        <v>6.388480248543453E-2</v>
      </c>
    </row>
    <row r="14" spans="1:10" x14ac:dyDescent="0.25">
      <c r="A14" s="12" t="s">
        <v>35</v>
      </c>
      <c r="B14" s="44">
        <f>(B12-B10)/6</f>
        <v>5.166666666666667</v>
      </c>
      <c r="C14" s="42" t="s">
        <v>49</v>
      </c>
      <c r="G14" s="8"/>
      <c r="I14">
        <v>29</v>
      </c>
      <c r="J14" s="14">
        <f t="shared" si="0"/>
        <v>5.861041031325754E-2</v>
      </c>
    </row>
    <row r="15" spans="1:10" x14ac:dyDescent="0.25">
      <c r="A15" s="12" t="s">
        <v>36</v>
      </c>
      <c r="B15" s="13">
        <f>((B13-B10)/(B12-B10))*(((B13-B10)*(B12-B13)/B14^2)-1)</f>
        <v>2.156065030825864</v>
      </c>
      <c r="I15">
        <v>30</v>
      </c>
      <c r="J15" s="14">
        <f t="shared" si="0"/>
        <v>5.2804002893172219E-2</v>
      </c>
    </row>
    <row r="16" spans="1:10" x14ac:dyDescent="0.25">
      <c r="A16" s="12" t="s">
        <v>37</v>
      </c>
      <c r="B16" s="13">
        <f>((B12-B13)/(B12-B10))*(((B13-B10)*(B12-B13)/B14^2)-1)</f>
        <v>4.6410213375404208</v>
      </c>
      <c r="I16">
        <v>31</v>
      </c>
      <c r="J16" s="14">
        <f t="shared" si="0"/>
        <v>4.6718752237143515E-2</v>
      </c>
    </row>
    <row r="17" spans="9:13" x14ac:dyDescent="0.25">
      <c r="I17">
        <v>32</v>
      </c>
      <c r="J17" s="14">
        <f t="shared" si="0"/>
        <v>4.0575739364310047E-2</v>
      </c>
    </row>
    <row r="18" spans="9:13" x14ac:dyDescent="0.25">
      <c r="I18">
        <v>33</v>
      </c>
      <c r="J18" s="14">
        <f t="shared" si="0"/>
        <v>3.4563386573691249E-2</v>
      </c>
      <c r="L18" s="42" t="s">
        <v>46</v>
      </c>
      <c r="M18" s="42"/>
    </row>
    <row r="19" spans="9:13" x14ac:dyDescent="0.25">
      <c r="I19">
        <v>34</v>
      </c>
      <c r="J19" s="14">
        <f t="shared" si="0"/>
        <v>2.8837494083667772E-2</v>
      </c>
    </row>
    <row r="20" spans="9:13" x14ac:dyDescent="0.25">
      <c r="I20">
        <v>35</v>
      </c>
      <c r="J20" s="14">
        <f t="shared" si="0"/>
        <v>2.3521774201038508E-2</v>
      </c>
    </row>
    <row r="21" spans="9:13" x14ac:dyDescent="0.25">
      <c r="I21">
        <v>36</v>
      </c>
      <c r="J21" s="14">
        <f t="shared" si="0"/>
        <v>1.8708810659712014E-2</v>
      </c>
    </row>
    <row r="22" spans="9:13" x14ac:dyDescent="0.25">
      <c r="I22">
        <v>37</v>
      </c>
      <c r="J22" s="14">
        <f t="shared" si="0"/>
        <v>1.4461394852443901E-2</v>
      </c>
    </row>
    <row r="23" spans="9:13" x14ac:dyDescent="0.25">
      <c r="I23">
        <v>38</v>
      </c>
      <c r="J23" s="14">
        <f t="shared" si="0"/>
        <v>1.0814208584988716E-2</v>
      </c>
    </row>
    <row r="24" spans="9:13" x14ac:dyDescent="0.25">
      <c r="I24">
        <v>39</v>
      </c>
      <c r="J24" s="14">
        <f t="shared" si="0"/>
        <v>7.7758374032195531E-3</v>
      </c>
    </row>
    <row r="25" spans="9:13" x14ac:dyDescent="0.25">
      <c r="I25">
        <v>40</v>
      </c>
      <c r="J25" s="14">
        <f t="shared" si="0"/>
        <v>5.3311114257849554E-3</v>
      </c>
    </row>
    <row r="26" spans="9:13" x14ac:dyDescent="0.25">
      <c r="I26">
        <v>41</v>
      </c>
      <c r="J26" s="14">
        <f t="shared" si="0"/>
        <v>3.4437836709474458E-3</v>
      </c>
    </row>
    <row r="27" spans="9:13" x14ac:dyDescent="0.25">
      <c r="I27">
        <v>42</v>
      </c>
      <c r="J27" s="14">
        <f t="shared" si="0"/>
        <v>2.0595710586939881E-3</v>
      </c>
    </row>
    <row r="28" spans="9:13" x14ac:dyDescent="0.25">
      <c r="I28">
        <v>43</v>
      </c>
      <c r="J28" s="14">
        <f t="shared" si="0"/>
        <v>1.1096035102768781E-3</v>
      </c>
    </row>
    <row r="29" spans="9:13" x14ac:dyDescent="0.25">
      <c r="I29">
        <v>44</v>
      </c>
      <c r="J29" s="14">
        <f t="shared" si="0"/>
        <v>5.1435715297810524E-4</v>
      </c>
    </row>
    <row r="30" spans="9:13" x14ac:dyDescent="0.25">
      <c r="I30">
        <v>45</v>
      </c>
      <c r="J30" s="14">
        <f t="shared" si="0"/>
        <v>1.8819989547637017E-4</v>
      </c>
    </row>
    <row r="31" spans="9:13" x14ac:dyDescent="0.25">
      <c r="I31">
        <v>46</v>
      </c>
      <c r="J31" s="14">
        <f t="shared" si="0"/>
        <v>4.4780170077627866E-5</v>
      </c>
    </row>
    <row r="32" spans="9:13" x14ac:dyDescent="0.25">
      <c r="I32">
        <v>47</v>
      </c>
      <c r="J32" s="14">
        <f t="shared" si="0"/>
        <v>3.7329325572835834E-6</v>
      </c>
    </row>
    <row r="33" spans="9:10" x14ac:dyDescent="0.25">
      <c r="I33">
        <v>48</v>
      </c>
      <c r="J33" s="14">
        <f t="shared" si="0"/>
        <v>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11"/>
  <sheetViews>
    <sheetView zoomScale="160" zoomScaleNormal="160" workbookViewId="0">
      <selection activeCell="N3" sqref="N3"/>
    </sheetView>
  </sheetViews>
  <sheetFormatPr defaultRowHeight="15" x14ac:dyDescent="0.25"/>
  <cols>
    <col min="1" max="1" width="13" customWidth="1"/>
    <col min="13" max="13" width="12.42578125" bestFit="1" customWidth="1"/>
    <col min="14" max="14" width="4.85546875" bestFit="1" customWidth="1"/>
    <col min="15" max="15" width="8.28515625" customWidth="1"/>
    <col min="16" max="17" width="4.5703125" bestFit="1" customWidth="1"/>
    <col min="18" max="18" width="6.28515625" bestFit="1" customWidth="1"/>
  </cols>
  <sheetData>
    <row r="1" spans="1:18" ht="16.5" thickBot="1" x14ac:dyDescent="0.3">
      <c r="A1" s="1" t="s">
        <v>0</v>
      </c>
      <c r="B1" s="3" t="s">
        <v>7</v>
      </c>
      <c r="C1" s="3" t="s">
        <v>9</v>
      </c>
      <c r="D1" s="3" t="s">
        <v>10</v>
      </c>
      <c r="E1" s="3" t="s">
        <v>11</v>
      </c>
      <c r="F1" s="3" t="s">
        <v>12</v>
      </c>
      <c r="G1" s="3" t="s">
        <v>13</v>
      </c>
      <c r="H1" s="17" t="s">
        <v>14</v>
      </c>
      <c r="I1" s="3" t="s">
        <v>15</v>
      </c>
      <c r="J1" s="3" t="s">
        <v>16</v>
      </c>
      <c r="K1" s="3" t="s">
        <v>18</v>
      </c>
    </row>
    <row r="2" spans="1:18" ht="16.5" thickBot="1" x14ac:dyDescent="0.3">
      <c r="A2" s="2" t="s">
        <v>1</v>
      </c>
      <c r="B2" s="4" t="s">
        <v>8</v>
      </c>
      <c r="C2" s="4" t="s">
        <v>8</v>
      </c>
      <c r="D2" s="4" t="s">
        <v>7</v>
      </c>
      <c r="E2" s="4" t="s">
        <v>7</v>
      </c>
      <c r="F2" s="4" t="s">
        <v>7</v>
      </c>
      <c r="G2" s="4" t="s">
        <v>9</v>
      </c>
      <c r="H2" s="4" t="s">
        <v>9</v>
      </c>
      <c r="I2" s="4" t="s">
        <v>11</v>
      </c>
      <c r="J2" s="4" t="s">
        <v>17</v>
      </c>
      <c r="K2" s="4" t="s">
        <v>19</v>
      </c>
      <c r="M2" s="27" t="s">
        <v>41</v>
      </c>
      <c r="N2" s="41"/>
    </row>
    <row r="3" spans="1:18" ht="16.5" thickBot="1" x14ac:dyDescent="0.3">
      <c r="A3" s="2" t="s">
        <v>2</v>
      </c>
      <c r="B3" s="4">
        <v>4</v>
      </c>
      <c r="C3" s="4">
        <v>4</v>
      </c>
      <c r="D3" s="4">
        <v>8</v>
      </c>
      <c r="E3" s="4">
        <v>5</v>
      </c>
      <c r="F3" s="4">
        <v>1</v>
      </c>
      <c r="G3" s="4">
        <v>3</v>
      </c>
      <c r="H3" s="4">
        <v>6</v>
      </c>
      <c r="I3" s="4">
        <v>7</v>
      </c>
      <c r="J3" s="4">
        <v>5</v>
      </c>
      <c r="K3" s="4">
        <v>5</v>
      </c>
      <c r="M3" s="22" t="s">
        <v>6</v>
      </c>
      <c r="N3" s="41"/>
    </row>
    <row r="4" spans="1:18" ht="16.5" thickBot="1" x14ac:dyDescent="0.3">
      <c r="A4" s="2" t="s">
        <v>3</v>
      </c>
      <c r="B4" s="4">
        <v>7</v>
      </c>
      <c r="C4" s="4">
        <v>5</v>
      </c>
      <c r="D4" s="4">
        <v>12</v>
      </c>
      <c r="E4" s="4">
        <v>8</v>
      </c>
      <c r="F4" s="4">
        <v>2</v>
      </c>
      <c r="G4" s="4">
        <v>5</v>
      </c>
      <c r="H4" s="4">
        <v>9</v>
      </c>
      <c r="I4" s="4">
        <v>9</v>
      </c>
      <c r="J4" s="4">
        <v>6</v>
      </c>
      <c r="K4" s="4">
        <v>7</v>
      </c>
      <c r="M4" s="22" t="s">
        <v>42</v>
      </c>
      <c r="N4" s="36"/>
    </row>
    <row r="5" spans="1:18" ht="16.5" thickBot="1" x14ac:dyDescent="0.3">
      <c r="A5" s="2" t="s">
        <v>4</v>
      </c>
      <c r="B5" s="21">
        <v>16</v>
      </c>
      <c r="C5" s="21">
        <v>10</v>
      </c>
      <c r="D5" s="21">
        <v>20</v>
      </c>
      <c r="E5" s="21">
        <v>12</v>
      </c>
      <c r="F5" s="21">
        <v>5</v>
      </c>
      <c r="G5" s="21">
        <v>13</v>
      </c>
      <c r="H5" s="21">
        <v>24</v>
      </c>
      <c r="I5" s="21">
        <v>12</v>
      </c>
      <c r="J5" s="21">
        <v>10</v>
      </c>
      <c r="K5" s="21">
        <v>14</v>
      </c>
      <c r="M5" s="22" t="s">
        <v>43</v>
      </c>
      <c r="N5" s="36"/>
    </row>
    <row r="6" spans="1:18" ht="16.5" thickBot="1" x14ac:dyDescent="0.3">
      <c r="A6" s="19" t="s">
        <v>5</v>
      </c>
      <c r="B6" s="23">
        <f>(B3+4*B4+B5)/6</f>
        <v>8</v>
      </c>
      <c r="C6" s="23">
        <f t="shared" ref="C6:K6" si="0">(C3+4*C4+C5)/6</f>
        <v>5.666666666666667</v>
      </c>
      <c r="D6" s="23">
        <f t="shared" si="0"/>
        <v>12.666666666666666</v>
      </c>
      <c r="E6" s="23">
        <f t="shared" si="0"/>
        <v>8.1666666666666661</v>
      </c>
      <c r="F6" s="23">
        <f t="shared" si="0"/>
        <v>2.3333333333333335</v>
      </c>
      <c r="G6" s="23">
        <f t="shared" si="0"/>
        <v>6</v>
      </c>
      <c r="H6" s="23">
        <f t="shared" si="0"/>
        <v>11</v>
      </c>
      <c r="I6" s="23">
        <f t="shared" si="0"/>
        <v>9.1666666666666661</v>
      </c>
      <c r="J6" s="23">
        <f t="shared" si="0"/>
        <v>6.5</v>
      </c>
      <c r="K6" s="23">
        <f t="shared" si="0"/>
        <v>7.833333333333333</v>
      </c>
      <c r="M6" s="22" t="s">
        <v>44</v>
      </c>
      <c r="N6" s="37"/>
    </row>
    <row r="7" spans="1:18" ht="15.75" x14ac:dyDescent="0.25">
      <c r="A7" s="20" t="s">
        <v>6</v>
      </c>
      <c r="B7" s="23">
        <f>(B5-B3)/6</f>
        <v>2</v>
      </c>
      <c r="C7" s="23">
        <f t="shared" ref="C7:K7" si="1">(C5-C3)/6</f>
        <v>1</v>
      </c>
      <c r="D7" s="23">
        <f t="shared" si="1"/>
        <v>2</v>
      </c>
      <c r="E7" s="23">
        <f t="shared" si="1"/>
        <v>1.1666666666666667</v>
      </c>
      <c r="F7" s="23">
        <f t="shared" si="1"/>
        <v>0.66666666666666663</v>
      </c>
      <c r="G7" s="23">
        <f t="shared" si="1"/>
        <v>1.6666666666666667</v>
      </c>
      <c r="H7" s="23">
        <f t="shared" si="1"/>
        <v>3</v>
      </c>
      <c r="I7" s="23">
        <f t="shared" si="1"/>
        <v>0.83333333333333337</v>
      </c>
      <c r="J7" s="23">
        <f t="shared" si="1"/>
        <v>0.83333333333333337</v>
      </c>
      <c r="K7" s="23">
        <f t="shared" si="1"/>
        <v>1.5</v>
      </c>
    </row>
    <row r="8" spans="1:18" x14ac:dyDescent="0.25">
      <c r="A8" s="18" t="s">
        <v>36</v>
      </c>
      <c r="B8" s="24">
        <f>((B6-B3)/(B5-B3))*(((B6-B3)*(B5-B6)/B7^2)-1)</f>
        <v>2.333333333333333</v>
      </c>
      <c r="C8" s="24">
        <f t="shared" ref="C8:K8" si="2">((C6-C3)/(C5-C3))*(((C6-C3)*(C5-C6)/C7^2)-1)</f>
        <v>1.7283950617283959</v>
      </c>
      <c r="D8" s="24">
        <f t="shared" si="2"/>
        <v>2.9382716049382713</v>
      </c>
      <c r="E8" s="24">
        <f t="shared" si="2"/>
        <v>3.5821185617103972</v>
      </c>
      <c r="F8" s="24">
        <f t="shared" si="2"/>
        <v>2.3333333333333344</v>
      </c>
      <c r="G8" s="24">
        <f t="shared" si="2"/>
        <v>1.9679999999999995</v>
      </c>
      <c r="H8" s="24">
        <f t="shared" si="2"/>
        <v>1.7283950617283952</v>
      </c>
      <c r="I8" s="24">
        <f t="shared" si="2"/>
        <v>3.3973333333333318</v>
      </c>
      <c r="J8" s="24">
        <f t="shared" si="2"/>
        <v>1.9679999999999995</v>
      </c>
      <c r="K8" s="24">
        <f t="shared" si="2"/>
        <v>2.1298582533150432</v>
      </c>
      <c r="M8" s="43" t="s">
        <v>47</v>
      </c>
    </row>
    <row r="9" spans="1:18" x14ac:dyDescent="0.25">
      <c r="A9" s="18" t="s">
        <v>37</v>
      </c>
      <c r="B9" s="24">
        <f>((B5-B6)/(B5-B3))*(((B6-B3)*(B5-B6)/B7^2)-1)</f>
        <v>4.6666666666666661</v>
      </c>
      <c r="C9" s="24">
        <f t="shared" ref="C9:K9" si="3">((C5-C6)/(C5-C3))*(((C6-C3)*(C5-C6)/C7^2)-1)</f>
        <v>4.4938271604938276</v>
      </c>
      <c r="D9" s="24">
        <f t="shared" si="3"/>
        <v>4.617283950617284</v>
      </c>
      <c r="E9" s="24">
        <f t="shared" si="3"/>
        <v>4.3362487852283769</v>
      </c>
      <c r="F9" s="24">
        <f t="shared" si="3"/>
        <v>4.6666666666666679</v>
      </c>
      <c r="G9" s="24">
        <f t="shared" si="3"/>
        <v>4.5919999999999987</v>
      </c>
      <c r="H9" s="24">
        <f t="shared" si="3"/>
        <v>4.4938271604938276</v>
      </c>
      <c r="I9" s="24">
        <f t="shared" si="3"/>
        <v>4.4426666666666668</v>
      </c>
      <c r="J9" s="24">
        <f t="shared" si="3"/>
        <v>4.5919999999999987</v>
      </c>
      <c r="K9" s="24">
        <f t="shared" si="3"/>
        <v>4.6355738454503888</v>
      </c>
    </row>
    <row r="10" spans="1:18" ht="18" customHeight="1" x14ac:dyDescent="0.25">
      <c r="M10" s="25" t="s">
        <v>20</v>
      </c>
      <c r="N10" s="25" t="s">
        <v>21</v>
      </c>
      <c r="O10" s="25" t="s">
        <v>22</v>
      </c>
      <c r="P10" s="26" t="s">
        <v>23</v>
      </c>
      <c r="Q10" s="25" t="s">
        <v>24</v>
      </c>
      <c r="R10" s="25" t="s">
        <v>40</v>
      </c>
    </row>
    <row r="11" spans="1:18" ht="18.75" x14ac:dyDescent="0.3">
      <c r="B11" s="8">
        <f ca="1">_xlfn.BETA.INV(RAND(),B$8,B$9,B$3,B$5)</f>
        <v>6.8930642915999858</v>
      </c>
      <c r="C11" s="8">
        <f t="shared" ref="C11:K11" ca="1" si="4">_xlfn.BETA.INV(RAND(),C$8,C$9,C$3,C$5)</f>
        <v>7.0394538414055923</v>
      </c>
      <c r="D11" s="8">
        <f t="shared" ca="1" si="4"/>
        <v>12.043436795846013</v>
      </c>
      <c r="E11" s="8">
        <f t="shared" ca="1" si="4"/>
        <v>8.7440200276457798</v>
      </c>
      <c r="F11" s="8">
        <f t="shared" ca="1" si="4"/>
        <v>2.7610369425277268</v>
      </c>
      <c r="G11" s="8">
        <f t="shared" ca="1" si="4"/>
        <v>4.2392928613794112</v>
      </c>
      <c r="H11" s="8">
        <f t="shared" ca="1" si="4"/>
        <v>12.476643995347999</v>
      </c>
      <c r="I11" s="8">
        <f t="shared" ca="1" si="4"/>
        <v>9.5549684347724053</v>
      </c>
      <c r="J11" s="8">
        <f t="shared" ca="1" si="4"/>
        <v>6.0139266332814199</v>
      </c>
      <c r="K11" s="8">
        <f t="shared" ca="1" si="4"/>
        <v>7.0147935303469406</v>
      </c>
      <c r="M11" s="8">
        <f ca="1">B11+D11</f>
        <v>18.936501087445997</v>
      </c>
      <c r="N11" s="8">
        <f ca="1">B11+E11+I11</f>
        <v>25.192052754018171</v>
      </c>
      <c r="O11" s="8">
        <f ca="1">B11+F11+J11+K11</f>
        <v>22.682821397756072</v>
      </c>
      <c r="P11" s="8">
        <f ca="1">C11+G11+J11+K11</f>
        <v>24.307466866413364</v>
      </c>
      <c r="Q11" s="8">
        <f ca="1">C11+H11+K11</f>
        <v>26.53089136710053</v>
      </c>
      <c r="R11" s="29">
        <f ca="1">MAX(M11:Q11)</f>
        <v>26.53089136710053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PERT</vt:lpstr>
      <vt:lpstr>One Big Beta</vt:lpstr>
      <vt:lpstr>Simulation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Huggins, Eric</cp:lastModifiedBy>
  <dcterms:created xsi:type="dcterms:W3CDTF">2012-09-03T19:13:08Z</dcterms:created>
  <dcterms:modified xsi:type="dcterms:W3CDTF">2022-03-02T18:01:54Z</dcterms:modified>
</cp:coreProperties>
</file>